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\_SyncDocs\"/>
    </mc:Choice>
  </mc:AlternateContent>
  <xr:revisionPtr revIDLastSave="0" documentId="13_ncr:1_{5571DF42-5143-433B-8E88-E300EC34C9DD}" xr6:coauthVersionLast="47" xr6:coauthVersionMax="47" xr10:uidLastSave="{00000000-0000-0000-0000-000000000000}"/>
  <bookViews>
    <workbookView xWindow="-120" yWindow="-120" windowWidth="29040" windowHeight="17640" xr2:uid="{84A699AA-607B-494C-8560-BFE82C14EFD5}"/>
  </bookViews>
  <sheets>
    <sheet name="Sheet1" sheetId="1" r:id="rId1"/>
  </sheets>
  <definedNames>
    <definedName name="secmonth">Sheet1!$H$1</definedName>
    <definedName name="usdgbp">Sheet1!$J$1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4" i="1"/>
  <c r="J17" i="1"/>
  <c r="J16" i="1"/>
  <c r="J15" i="1"/>
  <c r="J13" i="1"/>
  <c r="J12" i="1"/>
  <c r="J10" i="1"/>
  <c r="J9" i="1"/>
  <c r="J11" i="1"/>
  <c r="J14" i="1"/>
  <c r="J8" i="1"/>
  <c r="J7" i="1"/>
  <c r="J6" i="1"/>
  <c r="J5" i="1"/>
  <c r="I4" i="1"/>
  <c r="J4" i="1"/>
  <c r="I10" i="1"/>
  <c r="I9" i="1"/>
  <c r="I8" i="1"/>
  <c r="I7" i="1"/>
  <c r="I6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C4" i="1"/>
  <c r="B4" i="1"/>
  <c r="I5" i="1"/>
  <c r="H1" i="1"/>
</calcChain>
</file>

<file path=xl/sharedStrings.xml><?xml version="1.0" encoding="utf-8"?>
<sst xmlns="http://schemas.openxmlformats.org/spreadsheetml/2006/main" count="14" uniqueCount="14">
  <si>
    <t>seconds in a month</t>
  </si>
  <si>
    <t>CosmosDB Serverless</t>
  </si>
  <si>
    <t>CosmosDB Standard</t>
  </si>
  <si>
    <t>CosmosDB Autoscale</t>
  </si>
  <si>
    <t>million / month</t>
  </si>
  <si>
    <t>Req / sec</t>
  </si>
  <si>
    <t>10Gb Data</t>
  </si>
  <si>
    <t>AWS Dynamo DB on demand</t>
  </si>
  <si>
    <t>AWS Dynamo DB provisioned</t>
  </si>
  <si>
    <t>usd/gbp</t>
  </si>
  <si>
    <t>reads</t>
  </si>
  <si>
    <t>writes</t>
  </si>
  <si>
    <t>Azure Table storage ZRS</t>
  </si>
  <si>
    <t>AWS SimpleDB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</si>
</sst>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4" fontId="0" fillId="0" borderId="0" xfId="1" applyFont="1"/>
    <xf numFmtId="164" fontId="0" fillId="0" borderId="0" xfId="0" applyNumberFormat="1"/>
    <xf numFmtId="0" fontId="2" fillId="0" borderId="0" xfId="0" applyFont="1" applyAlignment="1">
      <alignment wrapText="1"/>
    </xf>
    <xf numFmtId="44" fontId="0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AWS DynamoDB vs Azure CosmosDB vs Azure Table Storage pricing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Sheet1!$E$3</c:f>
              <c:strCache>
                <c:ptCount val="1"/>
                <c:pt idx="0">
                  <c:v>CosmosDB Serverless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Sheet1!$A$4:$A$17</c:f>
              <c:numCache>
                <c:formatCode>General</c:formatCode>
                <c:ptCount val="1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  <c:pt idx="12">
                  <c:v>2000</c:v>
                </c:pt>
                <c:pt idx="13">
                  <c:v>3000</c:v>
                </c:pt>
              </c:numCache>
            </c:numRef>
          </c:cat>
          <c:val>
            <c:numRef>
              <c:f>Sheet1!$E$4:$E$17</c:f>
              <c:numCache>
                <c:formatCode>_("£"* #,##0.00_);_("£"* \(#,##0.00\);_("£"* "-"??_);_(@_)</c:formatCode>
                <c:ptCount val="14"/>
                <c:pt idx="0">
                  <c:v>2.5</c:v>
                </c:pt>
                <c:pt idx="1">
                  <c:v>7.21</c:v>
                </c:pt>
                <c:pt idx="2">
                  <c:v>28.08</c:v>
                </c:pt>
                <c:pt idx="3">
                  <c:v>54.17</c:v>
                </c:pt>
                <c:pt idx="4">
                  <c:v>106.36</c:v>
                </c:pt>
                <c:pt idx="5">
                  <c:v>210.73</c:v>
                </c:pt>
                <c:pt idx="6">
                  <c:v>262.92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AA-40E1-B571-2336EAB10956}"/>
            </c:ext>
          </c:extLst>
        </c:ser>
        <c:ser>
          <c:idx val="2"/>
          <c:order val="1"/>
          <c:tx>
            <c:strRef>
              <c:f>Sheet1!$F$3</c:f>
              <c:strCache>
                <c:ptCount val="1"/>
                <c:pt idx="0">
                  <c:v>CosmosDB Standard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Sheet1!$A$4:$A$17</c:f>
              <c:numCache>
                <c:formatCode>General</c:formatCode>
                <c:ptCount val="1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  <c:pt idx="12">
                  <c:v>2000</c:v>
                </c:pt>
                <c:pt idx="13">
                  <c:v>3000</c:v>
                </c:pt>
              </c:numCache>
            </c:numRef>
          </c:cat>
          <c:val>
            <c:numRef>
              <c:f>Sheet1!$F$4:$F$17</c:f>
              <c:numCache>
                <c:formatCode>_("£"* #,##0.00_);_("£"* \(#,##0.00\);_("£"* "-"??_);_(@_)</c:formatCode>
                <c:ptCount val="14"/>
                <c:pt idx="0">
                  <c:v>20.54</c:v>
                </c:pt>
                <c:pt idx="1">
                  <c:v>20.54</c:v>
                </c:pt>
                <c:pt idx="2">
                  <c:v>20.54</c:v>
                </c:pt>
                <c:pt idx="3">
                  <c:v>20.54</c:v>
                </c:pt>
                <c:pt idx="4">
                  <c:v>20.54</c:v>
                </c:pt>
                <c:pt idx="5">
                  <c:v>20.54</c:v>
                </c:pt>
                <c:pt idx="6">
                  <c:v>25.18</c:v>
                </c:pt>
                <c:pt idx="7">
                  <c:v>29.82</c:v>
                </c:pt>
                <c:pt idx="8">
                  <c:v>34.46</c:v>
                </c:pt>
                <c:pt idx="9">
                  <c:v>39.1</c:v>
                </c:pt>
                <c:pt idx="10">
                  <c:v>43.73</c:v>
                </c:pt>
                <c:pt idx="11">
                  <c:v>48.37</c:v>
                </c:pt>
                <c:pt idx="12">
                  <c:v>94.76</c:v>
                </c:pt>
                <c:pt idx="13">
                  <c:v>141.15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AA-40E1-B571-2336EAB10956}"/>
            </c:ext>
          </c:extLst>
        </c:ser>
        <c:ser>
          <c:idx val="3"/>
          <c:order val="2"/>
          <c:tx>
            <c:strRef>
              <c:f>Sheet1!$G$3</c:f>
              <c:strCache>
                <c:ptCount val="1"/>
                <c:pt idx="0">
                  <c:v>CosmosDB Autoscale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Sheet1!$A$4:$A$17</c:f>
              <c:numCache>
                <c:formatCode>General</c:formatCode>
                <c:ptCount val="1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  <c:pt idx="12">
                  <c:v>2000</c:v>
                </c:pt>
                <c:pt idx="13">
                  <c:v>3000</c:v>
                </c:pt>
              </c:numCache>
            </c:numRef>
          </c:cat>
          <c:val>
            <c:numRef>
              <c:f>Sheet1!$G$4:$G$17</c:f>
              <c:numCache>
                <c:formatCode>_("£"* #,##0.00_);_("£"* \(#,##0.00\);_("£"* "-"??_);_(@_)</c:formatCode>
                <c:ptCount val="14"/>
                <c:pt idx="0">
                  <c:v>71.569999999999993</c:v>
                </c:pt>
                <c:pt idx="1">
                  <c:v>71.569999999999993</c:v>
                </c:pt>
                <c:pt idx="2">
                  <c:v>71.569999999999993</c:v>
                </c:pt>
                <c:pt idx="3">
                  <c:v>71.569999999999993</c:v>
                </c:pt>
                <c:pt idx="4">
                  <c:v>71.569999999999993</c:v>
                </c:pt>
                <c:pt idx="5">
                  <c:v>71.569999999999993</c:v>
                </c:pt>
                <c:pt idx="6">
                  <c:v>71.569999999999993</c:v>
                </c:pt>
                <c:pt idx="7">
                  <c:v>71.569999999999993</c:v>
                </c:pt>
                <c:pt idx="8">
                  <c:v>71.569999999999993</c:v>
                </c:pt>
                <c:pt idx="9">
                  <c:v>71.569999999999993</c:v>
                </c:pt>
                <c:pt idx="10">
                  <c:v>71.569999999999993</c:v>
                </c:pt>
                <c:pt idx="11">
                  <c:v>71.569999999999993</c:v>
                </c:pt>
                <c:pt idx="12">
                  <c:v>141.15</c:v>
                </c:pt>
                <c:pt idx="13">
                  <c:v>210.73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AA-40E1-B571-2336EAB10956}"/>
            </c:ext>
          </c:extLst>
        </c:ser>
        <c:ser>
          <c:idx val="0"/>
          <c:order val="3"/>
          <c:tx>
            <c:strRef>
              <c:f>Sheet1!$H$3</c:f>
              <c:strCache>
                <c:ptCount val="1"/>
                <c:pt idx="0">
                  <c:v>Azure Table storage ZRS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Sheet1!$H$4:$H$17</c:f>
              <c:numCache>
                <c:formatCode>_("£"* #,##0.00_);_("£"* \(#,##0.00\);_("£"* "-"??_);_(@_)</c:formatCode>
                <c:ptCount val="14"/>
                <c:pt idx="0">
                  <c:v>0.52</c:v>
                </c:pt>
                <c:pt idx="1">
                  <c:v>1.2</c:v>
                </c:pt>
                <c:pt idx="2">
                  <c:v>4.2</c:v>
                </c:pt>
                <c:pt idx="3">
                  <c:v>7.96</c:v>
                </c:pt>
                <c:pt idx="4">
                  <c:v>15.48</c:v>
                </c:pt>
                <c:pt idx="5">
                  <c:v>30.51</c:v>
                </c:pt>
                <c:pt idx="6">
                  <c:v>38.020000000000003</c:v>
                </c:pt>
                <c:pt idx="7">
                  <c:v>45.54</c:v>
                </c:pt>
                <c:pt idx="8">
                  <c:v>53.05</c:v>
                </c:pt>
                <c:pt idx="9">
                  <c:v>60.57</c:v>
                </c:pt>
                <c:pt idx="10">
                  <c:v>68.08</c:v>
                </c:pt>
                <c:pt idx="11">
                  <c:v>75.59</c:v>
                </c:pt>
                <c:pt idx="12">
                  <c:v>150.74</c:v>
                </c:pt>
                <c:pt idx="13">
                  <c:v>225.89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FAA-40E1-B571-2336EAB10956}"/>
            </c:ext>
          </c:extLst>
        </c:ser>
        <c:ser>
          <c:idx val="4"/>
          <c:order val="4"/>
          <c:tx>
            <c:strRef>
              <c:f>Sheet1!$I$3</c:f>
              <c:strCache>
                <c:ptCount val="1"/>
                <c:pt idx="0">
                  <c:v>AWS Dynamo DB on demand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Sheet1!$I$4:$I$17</c:f>
              <c:numCache>
                <c:formatCode>_("£"* #,##0.00_);_("£"* \(#,##0.00\);_("£"* "-"??_);_(@_)</c:formatCode>
                <c:ptCount val="14"/>
                <c:pt idx="0">
                  <c:v>2.5665999999999998</c:v>
                </c:pt>
                <c:pt idx="1">
                  <c:v>7.1749999999999998</c:v>
                </c:pt>
                <c:pt idx="2">
                  <c:v>27.642199999999999</c:v>
                </c:pt>
                <c:pt idx="3">
                  <c:v>53.234400000000001</c:v>
                </c:pt>
                <c:pt idx="4">
                  <c:v>104.41059999999999</c:v>
                </c:pt>
                <c:pt idx="5">
                  <c:v>206.77119999999999</c:v>
                </c:pt>
                <c:pt idx="6">
                  <c:v>257.94739999999996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FAA-40E1-B571-2336EAB10956}"/>
            </c:ext>
          </c:extLst>
        </c:ser>
        <c:ser>
          <c:idx val="5"/>
          <c:order val="5"/>
          <c:tx>
            <c:strRef>
              <c:f>Sheet1!$J$3</c:f>
              <c:strCache>
                <c:ptCount val="1"/>
                <c:pt idx="0">
                  <c:v>AWS Dynamo DB provisioned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Sheet1!$J$4:$J$17</c:f>
              <c:numCache>
                <c:formatCode>_("£"* #,##0.00_);_("£"* \(#,##0.00\);_("£"* "-"??_);_(@_)</c:formatCode>
                <c:ptCount val="14"/>
                <c:pt idx="0">
                  <c:v>2.5091999999999999</c:v>
                </c:pt>
                <c:pt idx="1">
                  <c:v>23.501199999999997</c:v>
                </c:pt>
                <c:pt idx="2">
                  <c:v>23.501199999999997</c:v>
                </c:pt>
                <c:pt idx="3">
                  <c:v>23.501199999999997</c:v>
                </c:pt>
                <c:pt idx="4">
                  <c:v>23.501199999999997</c:v>
                </c:pt>
                <c:pt idx="5">
                  <c:v>27.0518</c:v>
                </c:pt>
                <c:pt idx="6">
                  <c:v>28.544199999999996</c:v>
                </c:pt>
                <c:pt idx="7">
                  <c:v>30.594199999999997</c:v>
                </c:pt>
                <c:pt idx="8">
                  <c:v>34.144799999999996</c:v>
                </c:pt>
                <c:pt idx="9">
                  <c:v>34.144799999999996</c:v>
                </c:pt>
                <c:pt idx="10">
                  <c:v>37.695399999999999</c:v>
                </c:pt>
                <c:pt idx="11">
                  <c:v>37.695399999999999</c:v>
                </c:pt>
                <c:pt idx="12">
                  <c:v>69.798399999999987</c:v>
                </c:pt>
                <c:pt idx="13">
                  <c:v>105.43559999999999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B2-4A4A-ABA0-CF3FEC1D2E46}"/>
            </c:ext>
          </c:extLst>
        </c:ser>
        <c:ser>
          <c:idx val="6"/>
          <c:order val="6"/>
          <c:tx>
            <c:strRef>
              <c:f>Sheet1!$K$3</c:f>
              <c:strCache>
                <c:ptCount val="1"/>
                <c:pt idx="0">
                  <c:v>AWS SimpleDB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Sheet1!$K$4:$K$17</c:f>
              <c:numCache>
                <c:formatCode>_("£"* #,##0.00_);_("£"* \(#,##0.00\);_("£"* "-"??_);_(@_)</c:formatCode>
                <c:ptCount val="14"/>
                <c:pt idx="0">
                  <c:v>0.20335999999999999</c:v>
                </c:pt>
                <c:pt idx="1">
                  <c:v>0.9686933333333333</c:v>
                </c:pt>
                <c:pt idx="2">
                  <c:v>4.030026666666668</c:v>
                </c:pt>
                <c:pt idx="3">
                  <c:v>7.8566933333333342</c:v>
                </c:pt>
                <c:pt idx="4">
                  <c:v>15.51002666666667</c:v>
                </c:pt>
                <c:pt idx="5">
                  <c:v>30.816693333333337</c:v>
                </c:pt>
                <c:pt idx="6">
                  <c:v>38.470026666666669</c:v>
                </c:pt>
                <c:pt idx="7">
                  <c:v>46.123359999999998</c:v>
                </c:pt>
                <c:pt idx="8">
                  <c:v>53.776693333333341</c:v>
                </c:pt>
                <c:pt idx="9">
                  <c:v>61.430026666666684</c:v>
                </c:pt>
                <c:pt idx="10">
                  <c:v>69.083360000000013</c:v>
                </c:pt>
                <c:pt idx="11">
                  <c:v>76.736693333333335</c:v>
                </c:pt>
                <c:pt idx="12">
                  <c:v>153.27002666666667</c:v>
                </c:pt>
                <c:pt idx="13">
                  <c:v>229.80335999999997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38-4DB4-9536-FBCE2213F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3930384"/>
        <c:axId val="1433133696"/>
      </c:lineChart>
      <c:catAx>
        <c:axId val="143393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3133696"/>
        <c:crosses val="autoZero"/>
        <c:auto val="1"/>
        <c:lblAlgn val="ctr"/>
        <c:lblOffset val="100"/>
        <c:noMultiLvlLbl val="0"/>
      </c:catAx>
      <c:valAx>
        <c:axId val="143313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£&quot;* #,##0.00_);_(&quot;£&quot;* \(#,##0.00\);_(&quot;£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3930384"/>
        <c:crosses val="autoZero"/>
        <c:crossBetween val="between"/>
      </c:valAx>
      <c:spPr>
        <a:noFill/>
        <a:ln>
          <a:solidFill>
            <a:schemeClr val="accent2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361950</xdr:colOff>
      <xdr:row>0</xdr:row>
      <xdr:rowOff>19050</xdr:rowOff>
    </xdr:from>
    <xdr:to>
      <xdr:col>26</xdr:col>
      <xdr:colOff>114299</xdr:colOff>
      <xdr:row>30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6AD141-5B8D-CB0B-199B-030F8FC25B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245EE-F115-443F-AF9C-588F31800F64}">
  <dimension ref="A1:K23"/>
  <sheetViews>
    <sheetView tabSelected="1" workbookViewId="0">
      <selection activeCell="H20" sqref="H20"/>
    </sheetView>
  </sheetViews>
  <sheetFormatPr defaultRowHeight="15" x14ac:dyDescent="0.25"/>
  <cols>
    <col min="4" max="4" width="8.5703125" bestFit="1" customWidth="1"/>
    <col min="5" max="5" width="10.5703125" bestFit="1" customWidth="1"/>
    <col min="6" max="6" width="14.140625" customWidth="1"/>
    <col min="7" max="7" width="11.5703125" customWidth="1"/>
    <col min="8" max="8" width="11.42578125" bestFit="1" customWidth="1"/>
    <col min="9" max="9" width="15" customWidth="1"/>
    <col min="10" max="10" width="15.140625" customWidth="1"/>
    <col min="11" max="11" width="9.5703125" bestFit="1" customWidth="1"/>
  </cols>
  <sheetData>
    <row r="1" spans="1:11" x14ac:dyDescent="0.25">
      <c r="A1" t="s">
        <v>6</v>
      </c>
      <c r="D1" s="1"/>
      <c r="F1" t="s">
        <v>0</v>
      </c>
      <c r="H1">
        <f>2628000</f>
        <v>2628000</v>
      </c>
      <c r="I1" t="s">
        <v>9</v>
      </c>
      <c r="J1">
        <v>0.82</v>
      </c>
    </row>
    <row r="2" spans="1:11" x14ac:dyDescent="0.25">
      <c r="D2" s="1"/>
    </row>
    <row r="3" spans="1:11" ht="30" x14ac:dyDescent="0.25">
      <c r="A3" s="4" t="s">
        <v>5</v>
      </c>
      <c r="B3" s="4" t="s">
        <v>11</v>
      </c>
      <c r="C3" s="4" t="s">
        <v>10</v>
      </c>
      <c r="D3" s="4" t="s">
        <v>4</v>
      </c>
      <c r="E3" s="4" t="s">
        <v>1</v>
      </c>
      <c r="F3" s="4" t="s">
        <v>2</v>
      </c>
      <c r="G3" s="4" t="s">
        <v>3</v>
      </c>
      <c r="H3" s="4" t="s">
        <v>12</v>
      </c>
      <c r="I3" s="4" t="s">
        <v>7</v>
      </c>
      <c r="J3" s="4" t="s">
        <v>8</v>
      </c>
      <c r="K3" s="4" t="s">
        <v>13</v>
      </c>
    </row>
    <row r="4" spans="1:11" x14ac:dyDescent="0.25">
      <c r="A4">
        <v>1</v>
      </c>
      <c r="B4">
        <f>A4*0.1</f>
        <v>0.1</v>
      </c>
      <c r="C4">
        <f>A4*0.9</f>
        <v>0.9</v>
      </c>
      <c r="D4" s="3">
        <f t="shared" ref="D4:D17" si="0">A4*secmonth/1000000</f>
        <v>2.6280000000000001</v>
      </c>
      <c r="E4" s="2">
        <v>2.5</v>
      </c>
      <c r="F4" s="2">
        <v>20.54</v>
      </c>
      <c r="G4" s="2">
        <v>71.569999999999993</v>
      </c>
      <c r="H4" s="5">
        <v>0.52</v>
      </c>
      <c r="I4" s="2">
        <f>usdgbp*3.13</f>
        <v>2.5665999999999998</v>
      </c>
      <c r="J4" s="2">
        <f>usdgbp*3.06</f>
        <v>2.5091999999999999</v>
      </c>
      <c r="K4" s="5">
        <f>(0.248+(0*0.14))*usdgbp</f>
        <v>0.20335999999999999</v>
      </c>
    </row>
    <row r="5" spans="1:11" x14ac:dyDescent="0.25">
      <c r="A5">
        <v>10</v>
      </c>
      <c r="B5">
        <f t="shared" ref="B5:B17" si="1">A5*0.1</f>
        <v>1</v>
      </c>
      <c r="C5">
        <f t="shared" ref="C5:C17" si="2">A5*0.9</f>
        <v>9</v>
      </c>
      <c r="D5" s="3">
        <f t="shared" si="0"/>
        <v>26.28</v>
      </c>
      <c r="E5" s="2">
        <v>7.21</v>
      </c>
      <c r="F5" s="2">
        <v>20.54</v>
      </c>
      <c r="G5" s="2">
        <v>71.569999999999993</v>
      </c>
      <c r="H5" s="5">
        <v>1.2</v>
      </c>
      <c r="I5" s="2">
        <f>usdgbp*8.75</f>
        <v>7.1749999999999998</v>
      </c>
      <c r="J5" s="2">
        <f>(usdgbp/12*180)+usdgbp*13.66</f>
        <v>23.501199999999997</v>
      </c>
      <c r="K5" s="5">
        <f>(0.248+(A5/1.5*0.14))*usdgbp</f>
        <v>0.9686933333333333</v>
      </c>
    </row>
    <row r="6" spans="1:11" x14ac:dyDescent="0.25">
      <c r="A6">
        <v>50</v>
      </c>
      <c r="B6">
        <f t="shared" si="1"/>
        <v>5</v>
      </c>
      <c r="C6">
        <f t="shared" si="2"/>
        <v>45</v>
      </c>
      <c r="D6" s="3">
        <f t="shared" si="0"/>
        <v>131.4</v>
      </c>
      <c r="E6" s="2">
        <v>28.08</v>
      </c>
      <c r="F6" s="2">
        <v>20.54</v>
      </c>
      <c r="G6" s="2">
        <v>71.569999999999993</v>
      </c>
      <c r="H6" s="5">
        <v>4.2</v>
      </c>
      <c r="I6" s="2">
        <f>usdgbp*33.71</f>
        <v>27.642199999999999</v>
      </c>
      <c r="J6" s="2">
        <f>(usdgbp/12*180)+usdgbp*13.66</f>
        <v>23.501199999999997</v>
      </c>
      <c r="K6" s="5">
        <f>(0.248+(A6/1.5*0.14))*usdgbp</f>
        <v>4.030026666666668</v>
      </c>
    </row>
    <row r="7" spans="1:11" x14ac:dyDescent="0.25">
      <c r="A7">
        <v>100</v>
      </c>
      <c r="B7">
        <f t="shared" si="1"/>
        <v>10</v>
      </c>
      <c r="C7">
        <f t="shared" si="2"/>
        <v>90</v>
      </c>
      <c r="D7" s="3">
        <f t="shared" si="0"/>
        <v>262.8</v>
      </c>
      <c r="E7" s="2">
        <v>54.17</v>
      </c>
      <c r="F7" s="2">
        <v>20.54</v>
      </c>
      <c r="G7" s="2">
        <v>71.569999999999993</v>
      </c>
      <c r="H7" s="5">
        <v>7.96</v>
      </c>
      <c r="I7" s="2">
        <f>usdgbp*64.92</f>
        <v>53.234400000000001</v>
      </c>
      <c r="J7" s="2">
        <f>(usdgbp/12*180)+usdgbp*13.66</f>
        <v>23.501199999999997</v>
      </c>
      <c r="K7" s="5">
        <f>(0.248+(A7/1.5*0.14))*usdgbp</f>
        <v>7.8566933333333342</v>
      </c>
    </row>
    <row r="8" spans="1:11" x14ac:dyDescent="0.25">
      <c r="A8">
        <v>200</v>
      </c>
      <c r="B8">
        <f t="shared" si="1"/>
        <v>20</v>
      </c>
      <c r="C8">
        <f t="shared" si="2"/>
        <v>180</v>
      </c>
      <c r="D8" s="3">
        <f t="shared" si="0"/>
        <v>525.6</v>
      </c>
      <c r="E8" s="2">
        <v>106.36</v>
      </c>
      <c r="F8" s="2">
        <v>20.54</v>
      </c>
      <c r="G8" s="2">
        <v>71.569999999999993</v>
      </c>
      <c r="H8" s="5">
        <v>15.48</v>
      </c>
      <c r="I8" s="2">
        <f>usdgbp*127.33</f>
        <v>104.41059999999999</v>
      </c>
      <c r="J8" s="2">
        <f>(usdgbp/12*180)+usdgbp*13.66</f>
        <v>23.501199999999997</v>
      </c>
      <c r="K8" s="5">
        <f>(0.248+(A8/1.5*0.14))*usdgbp</f>
        <v>15.51002666666667</v>
      </c>
    </row>
    <row r="9" spans="1:11" x14ac:dyDescent="0.25">
      <c r="A9">
        <v>400</v>
      </c>
      <c r="B9">
        <f t="shared" si="1"/>
        <v>40</v>
      </c>
      <c r="C9">
        <f t="shared" si="2"/>
        <v>360</v>
      </c>
      <c r="D9" s="3">
        <f t="shared" si="0"/>
        <v>1051.2</v>
      </c>
      <c r="E9" s="2">
        <v>210.73</v>
      </c>
      <c r="F9" s="5">
        <v>20.54</v>
      </c>
      <c r="G9" s="2">
        <v>71.569999999999993</v>
      </c>
      <c r="H9" s="2">
        <v>30.51</v>
      </c>
      <c r="I9" s="2">
        <f>usdgbp*252.16</f>
        <v>206.77119999999999</v>
      </c>
      <c r="J9" s="2">
        <f>(usdgbp/12*210)+usdgbp*15.49</f>
        <v>27.0518</v>
      </c>
      <c r="K9" s="2">
        <f>(0.248+(A9/1.5*0.14))*usdgbp</f>
        <v>30.816693333333337</v>
      </c>
    </row>
    <row r="10" spans="1:11" x14ac:dyDescent="0.25">
      <c r="A10">
        <v>500</v>
      </c>
      <c r="B10">
        <f t="shared" si="1"/>
        <v>50</v>
      </c>
      <c r="C10">
        <f t="shared" si="2"/>
        <v>450</v>
      </c>
      <c r="D10" s="3">
        <f t="shared" si="0"/>
        <v>1314</v>
      </c>
      <c r="E10" s="2">
        <v>262.92</v>
      </c>
      <c r="F10" s="5">
        <v>25.18</v>
      </c>
      <c r="G10" s="2">
        <v>71.569999999999993</v>
      </c>
      <c r="H10" s="2">
        <v>38.020000000000003</v>
      </c>
      <c r="I10" s="2">
        <f>usdgbp*314.57</f>
        <v>257.94739999999996</v>
      </c>
      <c r="J10" s="2">
        <f>(usdgbp/12*210)+usdgbp*17.31</f>
        <v>28.544199999999996</v>
      </c>
      <c r="K10" s="2">
        <f>(0.248+(A10/1.5*0.14))*usdgbp</f>
        <v>38.470026666666669</v>
      </c>
    </row>
    <row r="11" spans="1:11" x14ac:dyDescent="0.25">
      <c r="A11">
        <v>600</v>
      </c>
      <c r="B11">
        <f t="shared" si="1"/>
        <v>60</v>
      </c>
      <c r="C11">
        <f t="shared" si="2"/>
        <v>540</v>
      </c>
      <c r="D11" s="3">
        <f t="shared" si="0"/>
        <v>1576.8</v>
      </c>
      <c r="E11" s="2"/>
      <c r="F11" s="5">
        <v>29.82</v>
      </c>
      <c r="G11" s="2">
        <v>71.569999999999993</v>
      </c>
      <c r="H11" s="2">
        <v>45.54</v>
      </c>
      <c r="I11" s="2"/>
      <c r="J11" s="2">
        <f>(usdgbp/12*240)+usdgbp*17.31</f>
        <v>30.594199999999997</v>
      </c>
      <c r="K11" s="2">
        <f>(0.248+(A11/1.5*0.14))*usdgbp</f>
        <v>46.123359999999998</v>
      </c>
    </row>
    <row r="12" spans="1:11" x14ac:dyDescent="0.25">
      <c r="A12">
        <v>700</v>
      </c>
      <c r="B12">
        <f t="shared" si="1"/>
        <v>70</v>
      </c>
      <c r="C12">
        <f t="shared" si="2"/>
        <v>630</v>
      </c>
      <c r="D12" s="3">
        <f t="shared" si="0"/>
        <v>1839.6</v>
      </c>
      <c r="E12" s="2"/>
      <c r="F12" s="2">
        <v>34.46</v>
      </c>
      <c r="G12" s="2">
        <v>71.569999999999993</v>
      </c>
      <c r="H12" s="2">
        <v>53.05</v>
      </c>
      <c r="I12" s="2"/>
      <c r="J12" s="5">
        <f>(usdgbp/12*270)+usdgbp*19.14</f>
        <v>34.144799999999996</v>
      </c>
      <c r="K12" s="2">
        <f>(0.248+(A12/1.5*0.14))*usdgbp</f>
        <v>53.776693333333341</v>
      </c>
    </row>
    <row r="13" spans="1:11" x14ac:dyDescent="0.25">
      <c r="A13">
        <v>800</v>
      </c>
      <c r="B13">
        <f t="shared" si="1"/>
        <v>80</v>
      </c>
      <c r="C13">
        <f t="shared" si="2"/>
        <v>720</v>
      </c>
      <c r="D13" s="3">
        <f t="shared" si="0"/>
        <v>2102.4</v>
      </c>
      <c r="E13" s="2"/>
      <c r="F13" s="2">
        <v>39.1</v>
      </c>
      <c r="G13" s="2">
        <v>71.569999999999993</v>
      </c>
      <c r="H13" s="2">
        <v>60.57</v>
      </c>
      <c r="I13" s="2"/>
      <c r="J13" s="5">
        <f>(usdgbp/12*270)+usdgbp*19.14</f>
        <v>34.144799999999996</v>
      </c>
      <c r="K13" s="2">
        <f>(0.248+(A13/1.5*0.14))*usdgbp</f>
        <v>61.430026666666684</v>
      </c>
    </row>
    <row r="14" spans="1:11" x14ac:dyDescent="0.25">
      <c r="A14">
        <v>900</v>
      </c>
      <c r="B14">
        <f t="shared" si="1"/>
        <v>90</v>
      </c>
      <c r="C14">
        <f t="shared" si="2"/>
        <v>810</v>
      </c>
      <c r="D14" s="3">
        <f t="shared" si="0"/>
        <v>2365.1999999999998</v>
      </c>
      <c r="E14" s="2"/>
      <c r="F14" s="2">
        <v>43.73</v>
      </c>
      <c r="G14" s="2">
        <v>71.569999999999993</v>
      </c>
      <c r="H14" s="2">
        <v>68.08</v>
      </c>
      <c r="I14" s="2"/>
      <c r="J14" s="5">
        <f>(usdgbp/12*300)+usdgbp*20.97</f>
        <v>37.695399999999999</v>
      </c>
      <c r="K14" s="2">
        <f>(0.248+(A14/1.5*0.14))*usdgbp</f>
        <v>69.083360000000013</v>
      </c>
    </row>
    <row r="15" spans="1:11" x14ac:dyDescent="0.25">
      <c r="A15">
        <v>1000</v>
      </c>
      <c r="B15">
        <f t="shared" si="1"/>
        <v>100</v>
      </c>
      <c r="C15">
        <f t="shared" si="2"/>
        <v>900</v>
      </c>
      <c r="D15" s="3">
        <f t="shared" si="0"/>
        <v>2628</v>
      </c>
      <c r="E15" s="2"/>
      <c r="F15" s="2">
        <v>48.37</v>
      </c>
      <c r="G15" s="2">
        <v>71.569999999999993</v>
      </c>
      <c r="H15" s="2">
        <v>75.59</v>
      </c>
      <c r="I15" s="2"/>
      <c r="J15" s="5">
        <f>(usdgbp/12*300)+usdgbp*20.97</f>
        <v>37.695399999999999</v>
      </c>
      <c r="K15" s="2">
        <f>(0.248+(A15/1.5*0.14))*usdgbp</f>
        <v>76.736693333333335</v>
      </c>
    </row>
    <row r="16" spans="1:11" x14ac:dyDescent="0.25">
      <c r="A16">
        <v>2000</v>
      </c>
      <c r="B16">
        <f t="shared" si="1"/>
        <v>200</v>
      </c>
      <c r="C16">
        <f t="shared" si="2"/>
        <v>1800</v>
      </c>
      <c r="D16" s="3">
        <f t="shared" si="0"/>
        <v>5256</v>
      </c>
      <c r="E16" s="2"/>
      <c r="F16" s="2">
        <v>94.76</v>
      </c>
      <c r="G16" s="2">
        <v>141.15</v>
      </c>
      <c r="H16" s="2">
        <v>150.74</v>
      </c>
      <c r="I16" s="2"/>
      <c r="J16" s="5">
        <f>(usdgbp/12*570)+usdgbp*37.62</f>
        <v>69.798399999999987</v>
      </c>
      <c r="K16" s="2">
        <f>(0.248+(A16/1.5*0.14))*usdgbp</f>
        <v>153.27002666666667</v>
      </c>
    </row>
    <row r="17" spans="1:11" x14ac:dyDescent="0.25">
      <c r="A17">
        <v>3000</v>
      </c>
      <c r="B17">
        <f t="shared" si="1"/>
        <v>300</v>
      </c>
      <c r="C17">
        <f t="shared" si="2"/>
        <v>2700</v>
      </c>
      <c r="D17" s="3">
        <f t="shared" si="0"/>
        <v>7884</v>
      </c>
      <c r="E17" s="2"/>
      <c r="F17" s="2">
        <v>141.15</v>
      </c>
      <c r="G17" s="2">
        <v>210.73</v>
      </c>
      <c r="H17" s="2">
        <v>225.89</v>
      </c>
      <c r="I17" s="2"/>
      <c r="J17" s="5">
        <f>(usdgbp/12*870)+usdgbp*56.08</f>
        <v>105.43559999999999</v>
      </c>
      <c r="K17" s="2">
        <f>(0.248+(A17/1.5*0.14))*usdgbp</f>
        <v>229.80335999999997</v>
      </c>
    </row>
    <row r="18" spans="1:11" x14ac:dyDescent="0.25">
      <c r="F18" s="2"/>
    </row>
    <row r="19" spans="1:11" x14ac:dyDescent="0.25">
      <c r="F19" s="2"/>
    </row>
    <row r="20" spans="1:11" x14ac:dyDescent="0.25">
      <c r="F20" s="2"/>
    </row>
    <row r="21" spans="1:11" x14ac:dyDescent="0.25">
      <c r="F21" s="2"/>
    </row>
    <row r="22" spans="1:11" x14ac:dyDescent="0.25">
      <c r="F22" s="2"/>
    </row>
    <row r="23" spans="1:11" x14ac:dyDescent="0.25">
      <c r="F23" s="2"/>
    </row>
  </sheetData>
  <pageMargins left="0.7" right="0.7" top="0.75" bottom="0.75" header="0.3" footer="0.3"/>
  <pageSetup paperSize="9" orientation="portrait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secmonth</vt:lpstr>
      <vt:lpstr>usdgbp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Hughes</dc:creator>
  <cp:lastModifiedBy>Simon Hughes</cp:lastModifiedBy>
  <dcterms:created xsi:type="dcterms:W3CDTF">2023-09-25T21:18:37Z</dcterms:created>
  <dcterms:modified xsi:type="dcterms:W3CDTF">2023-09-28T21:27:44Z</dcterms:modified>
</cp:coreProperties>
</file>